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\ACCOUNTG\TRAC\2019-20\FEC Rates\"/>
    </mc:Choice>
  </mc:AlternateContent>
  <bookViews>
    <workbookView xWindow="0" yWindow="255" windowWidth="25200" windowHeight="12840"/>
  </bookViews>
  <sheets>
    <sheet name="FEC" sheetId="1" r:id="rId1"/>
    <sheet name="Usage" sheetId="2" r:id="rId2"/>
    <sheet name="Prices" sheetId="3" r:id="rId3"/>
  </sheets>
  <calcPr calcId="162913"/>
</workbook>
</file>

<file path=xl/calcChain.xml><?xml version="1.0" encoding="utf-8"?>
<calcChain xmlns="http://schemas.openxmlformats.org/spreadsheetml/2006/main">
  <c r="E46" i="1" l="1"/>
  <c r="G46" i="1" s="1"/>
  <c r="G48" i="1" s="1"/>
  <c r="G28" i="1"/>
  <c r="G19" i="1"/>
  <c r="G29" i="1"/>
  <c r="G30" i="1"/>
  <c r="G31" i="1"/>
  <c r="G32" i="1"/>
  <c r="G20" i="1"/>
  <c r="G21" i="1"/>
  <c r="G22" i="1"/>
  <c r="G23" i="1"/>
  <c r="G37" i="1"/>
  <c r="G42" i="1" s="1"/>
  <c r="F28" i="2"/>
  <c r="B10" i="3"/>
  <c r="C10" i="3"/>
  <c r="G23" i="2"/>
  <c r="D10" i="3"/>
  <c r="C11" i="2"/>
  <c r="C9" i="2"/>
  <c r="C7" i="2"/>
  <c r="C5" i="2"/>
  <c r="C3" i="2"/>
  <c r="G24" i="2"/>
  <c r="G25" i="2"/>
  <c r="G26" i="2"/>
  <c r="G27" i="2"/>
  <c r="G24" i="1" l="1"/>
  <c r="G33" i="1"/>
  <c r="G49" i="1"/>
  <c r="F29" i="2" s="1"/>
</calcChain>
</file>

<file path=xl/sharedStrings.xml><?xml version="1.0" encoding="utf-8"?>
<sst xmlns="http://schemas.openxmlformats.org/spreadsheetml/2006/main" count="154" uniqueCount="118">
  <si>
    <t>Name of Facility</t>
  </si>
  <si>
    <t>Budget Centre</t>
  </si>
  <si>
    <t xml:space="preserve">Contact Name </t>
  </si>
  <si>
    <t>Account Code (if established)</t>
  </si>
  <si>
    <t xml:space="preserve">Expected Start Date </t>
  </si>
  <si>
    <t>FULL ECONOMIC COST</t>
  </si>
  <si>
    <t xml:space="preserve"> </t>
  </si>
  <si>
    <t>1. STAFF</t>
  </si>
  <si>
    <t>Type</t>
  </si>
  <si>
    <t>Funding Source</t>
  </si>
  <si>
    <t>FTE</t>
  </si>
  <si>
    <t>2. OTHER DIRECT COSTS</t>
  </si>
  <si>
    <t>Description</t>
  </si>
  <si>
    <t>Cost</t>
  </si>
  <si>
    <t>Useful Life (Yrs)</t>
  </si>
  <si>
    <t>3. EQUIPMENT REPLACEMENT</t>
  </si>
  <si>
    <t>4. ESTATES</t>
  </si>
  <si>
    <t>Space Occupied by Facility</t>
  </si>
  <si>
    <t>Space (sqm)</t>
  </si>
  <si>
    <t>OVERALL TOTAL FEC</t>
  </si>
  <si>
    <t>ACTIVITY</t>
  </si>
  <si>
    <t>ANNUAL</t>
  </si>
  <si>
    <t>CAPACITY</t>
  </si>
  <si>
    <t>USAGE</t>
  </si>
  <si>
    <t>USAGE %</t>
  </si>
  <si>
    <t>RESEARCH</t>
  </si>
  <si>
    <t>FEC</t>
  </si>
  <si>
    <t>ALLOCATED</t>
  </si>
  <si>
    <t>CHARGE</t>
  </si>
  <si>
    <t>RATE</t>
  </si>
  <si>
    <t>1.This could be a type of experiment, type of machine, or the entire facility</t>
  </si>
  <si>
    <t>FACTOR</t>
  </si>
  <si>
    <t>2. This is the way in which the activity is measured e.g., hours or samples</t>
  </si>
  <si>
    <t>3. This is the total amount of the activity that can be carried out in the year e.g., 1760 hours per year. It should exclude down time</t>
  </si>
  <si>
    <t>4. This is the proportion of the total time available that will be used for Externally Funded Research Grants/Contracts in the year</t>
  </si>
  <si>
    <t>5. This is how the FEC is allocated to each activity. The total FEC allocated should equal the FEC of the facility</t>
  </si>
  <si>
    <t>6. This is the FEC charge rate per usage factor</t>
  </si>
  <si>
    <t>Person Name</t>
  </si>
  <si>
    <t>Select</t>
  </si>
  <si>
    <t>School Funds</t>
  </si>
  <si>
    <t>Research Grant</t>
  </si>
  <si>
    <t>SRIF</t>
  </si>
  <si>
    <t>Wellcome</t>
  </si>
  <si>
    <t>AWM</t>
  </si>
  <si>
    <t>Academic</t>
  </si>
  <si>
    <t>Technician</t>
  </si>
  <si>
    <t>Other</t>
  </si>
  <si>
    <t>Salary Cost £</t>
  </si>
  <si>
    <t>Total Cost £</t>
  </si>
  <si>
    <t>Annual Charge £</t>
  </si>
  <si>
    <t>Cost (£ sqm)</t>
  </si>
  <si>
    <t>SUBTOTAL STAFF</t>
  </si>
  <si>
    <t>SUBTOTAL OTHER DIRECT</t>
  </si>
  <si>
    <t>SUBTOTAL EQUIP REPL</t>
  </si>
  <si>
    <t>SUBTOTAL ESTATES</t>
  </si>
  <si>
    <t>Consumables</t>
  </si>
  <si>
    <t>Maintenance</t>
  </si>
  <si>
    <t xml:space="preserve">Travel </t>
  </si>
  <si>
    <t>Other Miscll</t>
  </si>
  <si>
    <t>E.g., Spectrometer</t>
  </si>
  <si>
    <t>E.g., Hours</t>
  </si>
  <si>
    <t>E.g., 1650</t>
  </si>
  <si>
    <t>E.g., 80%</t>
  </si>
  <si>
    <t>E.g., £100,000</t>
  </si>
  <si>
    <t>E.g., £61</t>
  </si>
  <si>
    <r>
      <t xml:space="preserve">                  </t>
    </r>
    <r>
      <rPr>
        <b/>
        <u/>
        <sz val="10"/>
        <rFont val="Arial"/>
        <family val="2"/>
      </rPr>
      <t>FACILITY USAGE</t>
    </r>
  </si>
  <si>
    <t>ENTER USAGE INFORMATION</t>
  </si>
  <si>
    <t>IN YELLOW CELLS</t>
  </si>
  <si>
    <t>`</t>
  </si>
  <si>
    <t>ENTER COST INFORMATION</t>
  </si>
  <si>
    <t>PRICING RESEARCH FACILITIES</t>
  </si>
  <si>
    <t xml:space="preserve">In the previous two templates you calculated the full Economic Cost (fEC) of the facility and estimated the usage. This enabled you to calculate the </t>
  </si>
  <si>
    <t>fEC charge rates as follows:</t>
  </si>
  <si>
    <t>Facility</t>
  </si>
  <si>
    <t>Cost £</t>
  </si>
  <si>
    <t>Units</t>
  </si>
  <si>
    <t>Check Total fEC</t>
  </si>
  <si>
    <t>Total fEC Allocated</t>
  </si>
  <si>
    <t>NOTE: Include Equipment Replacement amount</t>
  </si>
  <si>
    <t>regardless of where the equipment has been funded from</t>
  </si>
  <si>
    <t xml:space="preserve">alternative way. </t>
  </si>
  <si>
    <t xml:space="preserve">An adjustment will be made to take this into account in an </t>
  </si>
  <si>
    <t>LANGUAGES, CULTURES, ART HISTORY &amp; MUSIC</t>
  </si>
  <si>
    <t>HISTORY &amp; CULTURES</t>
  </si>
  <si>
    <t>BIRMINGHAM LAW SCHOOL</t>
  </si>
  <si>
    <t>CHEMICAL ENGINEERING</t>
  </si>
  <si>
    <t>CHEMISTRY</t>
  </si>
  <si>
    <t>COMPUTER SCIENCE</t>
  </si>
  <si>
    <t>MATHEMATICS</t>
  </si>
  <si>
    <t>METALLURGY &amp; MATERIALS</t>
  </si>
  <si>
    <t>PHYSICS &amp; ASTRONOMY</t>
  </si>
  <si>
    <t>BIOSCIENCES</t>
  </si>
  <si>
    <t>GEOGRAPHY, EARTH &amp; ENVIRONMENTAL SCIENCES</t>
  </si>
  <si>
    <t>SPORT &amp; EXERCISE SCIENCES</t>
  </si>
  <si>
    <t>BUSINESS</t>
  </si>
  <si>
    <t>EDUCATION</t>
  </si>
  <si>
    <t>GOVERNMENT &amp; SOCIETY</t>
  </si>
  <si>
    <t>SOCIAL POLICY</t>
  </si>
  <si>
    <t>COLLEGE HUB - ARTS &amp; LAW</t>
  </si>
  <si>
    <t>ENGLISH, DRAMA AND AMERICAN &amp; CANADIAN STUDIES</t>
  </si>
  <si>
    <t>PHILOSOPHY, THEOLOGY &amp; RELIGION</t>
  </si>
  <si>
    <t>COLLEGE HUB - ENGINEERING &amp; PHYSICAL SCIENCES</t>
  </si>
  <si>
    <t>PSYCHOLOGY</t>
  </si>
  <si>
    <t>COLLEGE HUB - SOCIAL SCIENCES</t>
  </si>
  <si>
    <t>COLLEGE OF MEDICAL &amp; DENTAL SCIENCES</t>
  </si>
  <si>
    <t>INST. OF CLINICAL SCIENCES</t>
  </si>
  <si>
    <t>INST. OF IMMUNOLOGY &amp; IMM.</t>
  </si>
  <si>
    <t>INST. OF CARDIOVASC. SCI.</t>
  </si>
  <si>
    <t>INST. OF APPLIED HEALTH  RESEARCH</t>
  </si>
  <si>
    <t>INST. OF CANCER &amp; GENOMIC SCIE.</t>
  </si>
  <si>
    <t>INST. OF METAB. &amp; SYSTEMS RES.</t>
  </si>
  <si>
    <t>INST. OF INFLAMMATION &amp; AGEING</t>
  </si>
  <si>
    <t>INST. OF MICROBIOL. &amp; INFECTION</t>
  </si>
  <si>
    <t>Rate per Hour</t>
  </si>
  <si>
    <t>SCHOOL OF ENGINEERING</t>
  </si>
  <si>
    <t>COLLABORATIVE TEACHNG LABS (CTL)</t>
  </si>
  <si>
    <t>COLLEGE HUB - LIFE &amp; ENVIRONMENTAL SCIENCES</t>
  </si>
  <si>
    <t>Name of Facility &amp; Facility Number (if established)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</si>
</sst>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£&quot;#,##0;[Red]\-&quot;£&quot;#,##0"/>
    <numFmt numFmtId="43" formatCode="_-* #,##0.00_-;\-* #,##0.00_-;_-* &quot;-&quot;??_-;_-@_-"/>
    <numFmt numFmtId="164" formatCode="&quot;£&quot;#,##0"/>
    <numFmt numFmtId="165" formatCode="dd/mm/yyyy;@"/>
    <numFmt numFmtId="166" formatCode="_-* #,##0_-;\-* #,##0_-;_-* &quot;-&quot;??_-;_-@_-"/>
  </numFmts>
  <fonts count="8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4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3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3" borderId="4" xfId="0" applyFont="1" applyFill="1" applyBorder="1"/>
    <xf numFmtId="0" fontId="4" fillId="3" borderId="6" xfId="0" applyFont="1" applyFill="1" applyBorder="1"/>
    <xf numFmtId="0" fontId="5" fillId="2" borderId="0" xfId="0" applyFont="1" applyFill="1" applyBorder="1"/>
    <xf numFmtId="3" fontId="0" fillId="0" borderId="0" xfId="0" applyNumberFormat="1"/>
    <xf numFmtId="3" fontId="0" fillId="0" borderId="5" xfId="0" applyNumberFormat="1" applyFill="1" applyBorder="1"/>
    <xf numFmtId="3" fontId="0" fillId="2" borderId="11" xfId="0" applyNumberFormat="1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3" fontId="0" fillId="3" borderId="8" xfId="0" applyNumberFormat="1" applyFill="1" applyBorder="1"/>
    <xf numFmtId="3" fontId="0" fillId="0" borderId="11" xfId="0" applyNumberFormat="1" applyFill="1" applyBorder="1"/>
    <xf numFmtId="0" fontId="0" fillId="4" borderId="6" xfId="0" applyFill="1" applyBorder="1"/>
    <xf numFmtId="3" fontId="0" fillId="0" borderId="12" xfId="0" applyNumberFormat="1" applyFill="1" applyBorder="1"/>
    <xf numFmtId="3" fontId="0" fillId="0" borderId="13" xfId="0" applyNumberFormat="1" applyFill="1" applyBorder="1"/>
    <xf numFmtId="3" fontId="0" fillId="0" borderId="14" xfId="0" applyNumberFormat="1" applyFill="1" applyBorder="1"/>
    <xf numFmtId="0" fontId="0" fillId="4" borderId="4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3" borderId="7" xfId="0" applyFill="1" applyBorder="1" applyAlignment="1">
      <alignment horizontal="center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6" fontId="0" fillId="0" borderId="5" xfId="0" applyNumberFormat="1" applyBorder="1" applyAlignment="1">
      <alignment horizontal="center"/>
    </xf>
    <xf numFmtId="0" fontId="0" fillId="4" borderId="1" xfId="0" applyFill="1" applyBorder="1" applyProtection="1">
      <protection locked="0"/>
    </xf>
    <xf numFmtId="3" fontId="0" fillId="4" borderId="2" xfId="0" applyNumberFormat="1" applyFill="1" applyBorder="1" applyProtection="1">
      <protection locked="0"/>
    </xf>
    <xf numFmtId="3" fontId="0" fillId="4" borderId="0" xfId="0" applyNumberFormat="1" applyFill="1" applyBorder="1" applyProtection="1">
      <protection locked="0"/>
    </xf>
    <xf numFmtId="3" fontId="0" fillId="4" borderId="7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0" borderId="0" xfId="0" applyFont="1"/>
    <xf numFmtId="0" fontId="5" fillId="0" borderId="0" xfId="0" applyFont="1"/>
    <xf numFmtId="0" fontId="0" fillId="3" borderId="9" xfId="0" applyFill="1" applyBorder="1"/>
    <xf numFmtId="0" fontId="0" fillId="3" borderId="11" xfId="0" applyFill="1" applyBorder="1"/>
    <xf numFmtId="3" fontId="0" fillId="2" borderId="14" xfId="0" applyNumberFormat="1" applyFill="1" applyBorder="1"/>
    <xf numFmtId="0" fontId="0" fillId="4" borderId="12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3" fontId="6" fillId="0" borderId="0" xfId="0" applyNumberFormat="1" applyFont="1"/>
    <xf numFmtId="9" fontId="0" fillId="4" borderId="12" xfId="0" applyNumberFormat="1" applyFill="1" applyBorder="1" applyProtection="1">
      <protection locked="0"/>
    </xf>
    <xf numFmtId="9" fontId="0" fillId="4" borderId="13" xfId="0" applyNumberFormat="1" applyFill="1" applyBorder="1" applyProtection="1">
      <protection locked="0"/>
    </xf>
    <xf numFmtId="9" fontId="0" fillId="4" borderId="14" xfId="0" applyNumberFormat="1" applyFill="1" applyBorder="1" applyProtection="1">
      <protection locked="0"/>
    </xf>
    <xf numFmtId="3" fontId="0" fillId="4" borderId="3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0" borderId="12" xfId="0" applyNumberFormat="1" applyFill="1" applyBorder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0" xfId="0" applyAlignment="1"/>
    <xf numFmtId="4" fontId="0" fillId="0" borderId="0" xfId="0" applyNumberFormat="1"/>
    <xf numFmtId="0" fontId="7" fillId="4" borderId="11" xfId="0" applyFont="1" applyFill="1" applyBorder="1" applyProtection="1">
      <protection locked="0"/>
    </xf>
    <xf numFmtId="4" fontId="0" fillId="0" borderId="0" xfId="0" applyNumberFormat="1" applyAlignment="1"/>
    <xf numFmtId="4" fontId="0" fillId="0" borderId="0" xfId="0" applyNumberFormat="1" applyFill="1"/>
    <xf numFmtId="166" fontId="0" fillId="0" borderId="0" xfId="0" applyNumberFormat="1"/>
    <xf numFmtId="1" fontId="0" fillId="0" borderId="0" xfId="0" applyNumberFormat="1"/>
    <xf numFmtId="1" fontId="0" fillId="0" borderId="0" xfId="0" applyNumberFormat="1" applyAlignment="1"/>
    <xf numFmtId="166" fontId="0" fillId="4" borderId="1" xfId="1" applyNumberFormat="1" applyFont="1" applyFill="1" applyBorder="1" applyProtection="1">
      <protection locked="0"/>
    </xf>
    <xf numFmtId="164" fontId="0" fillId="4" borderId="11" xfId="0" applyNumberFormat="1" applyFill="1" applyBorder="1"/>
    <xf numFmtId="0" fontId="0" fillId="4" borderId="9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0" fillId="4" borderId="15" xfId="0" applyFill="1" applyBorder="1" applyAlignment="1" applyProtection="1">
      <alignment horizontal="left"/>
      <protection locked="0"/>
    </xf>
    <xf numFmtId="0" fontId="0" fillId="2" borderId="10" xfId="0" applyFill="1" applyBorder="1" applyAlignment="1">
      <alignment horizontal="center"/>
    </xf>
    <xf numFmtId="14" fontId="0" fillId="4" borderId="9" xfId="0" applyNumberFormat="1" applyFill="1" applyBorder="1" applyAlignment="1" applyProtection="1">
      <alignment horizontal="left"/>
      <protection locked="0"/>
    </xf>
    <xf numFmtId="0" fontId="0" fillId="2" borderId="1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5" fontId="0" fillId="0" borderId="9" xfId="0" applyNumberFormat="1" applyFill="1" applyBorder="1" applyAlignment="1" applyProtection="1">
      <alignment horizontal="left"/>
      <protection locked="0"/>
    </xf>
    <xf numFmtId="165" fontId="0" fillId="0" borderId="10" xfId="0" applyNumberFormat="1" applyFill="1" applyBorder="1" applyAlignment="1" applyProtection="1">
      <alignment horizontal="left"/>
      <protection locked="0"/>
    </xf>
    <xf numFmtId="165" fontId="0" fillId="0" borderId="15" xfId="0" applyNumberForma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0" fontId="0" fillId="0" borderId="15" xfId="0" applyFill="1" applyBorder="1" applyAlignment="1" applyProtection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79"/>
  <sheetViews>
    <sheetView tabSelected="1" workbookViewId="0">
      <selection activeCell="D51" sqref="D51"/>
    </sheetView>
  </sheetViews>
  <sheetFormatPr defaultRowHeight="12.75" x14ac:dyDescent="0.2"/>
  <cols>
    <col min="2" max="2" width="47.42578125" bestFit="1" customWidth="1"/>
    <col min="3" max="3" width="17.85546875" customWidth="1"/>
    <col min="4" max="4" width="37.85546875" customWidth="1"/>
    <col min="5" max="7" width="15" customWidth="1"/>
    <col min="9" max="9" width="8.42578125" customWidth="1"/>
    <col min="12" max="13" width="9.140625" customWidth="1"/>
    <col min="14" max="14" width="55.28515625" hidden="1" customWidth="1"/>
    <col min="15" max="15" width="9.140625" hidden="1" customWidth="1"/>
    <col min="16" max="16" width="16.7109375" customWidth="1"/>
    <col min="17" max="17" width="54.5703125" customWidth="1"/>
    <col min="18" max="19" width="9.140625" customWidth="1"/>
    <col min="20" max="20" width="53.28515625" customWidth="1"/>
  </cols>
  <sheetData>
    <row r="2" spans="2:20" x14ac:dyDescent="0.2">
      <c r="B2" s="1"/>
      <c r="C2" s="2"/>
      <c r="D2" s="2"/>
      <c r="E2" s="2"/>
      <c r="F2" s="2"/>
      <c r="G2" s="3"/>
    </row>
    <row r="3" spans="2:20" x14ac:dyDescent="0.2">
      <c r="B3" s="4" t="s">
        <v>117</v>
      </c>
      <c r="C3" s="101"/>
      <c r="D3" s="102"/>
      <c r="E3" s="102"/>
      <c r="F3" s="102"/>
      <c r="G3" s="103"/>
      <c r="I3" s="65" t="s">
        <v>69</v>
      </c>
      <c r="J3" s="66"/>
      <c r="K3" s="67"/>
      <c r="L3" s="13"/>
      <c r="M3" s="13"/>
      <c r="N3" s="13"/>
      <c r="O3" s="13"/>
      <c r="P3" s="13"/>
      <c r="Q3" s="13"/>
      <c r="R3" s="13"/>
      <c r="S3" s="13"/>
      <c r="T3" s="13"/>
    </row>
    <row r="4" spans="2:20" x14ac:dyDescent="0.2">
      <c r="B4" s="4"/>
      <c r="C4" s="5"/>
      <c r="D4" s="5"/>
      <c r="E4" s="5"/>
      <c r="F4" s="5"/>
      <c r="G4" s="6"/>
      <c r="I4" s="68" t="s">
        <v>67</v>
      </c>
      <c r="J4" s="69"/>
      <c r="K4" s="70"/>
      <c r="L4" s="13"/>
      <c r="M4" s="13"/>
      <c r="N4" s="13"/>
      <c r="O4" s="13"/>
      <c r="P4" s="13"/>
      <c r="Q4" s="13"/>
      <c r="R4" s="13"/>
      <c r="S4" s="13"/>
      <c r="T4" s="13"/>
    </row>
    <row r="5" spans="2:20" x14ac:dyDescent="0.2">
      <c r="B5" s="4" t="s">
        <v>1</v>
      </c>
      <c r="C5" s="101"/>
      <c r="D5" s="102"/>
      <c r="E5" s="102"/>
      <c r="F5" s="102"/>
      <c r="G5" s="103"/>
      <c r="N5" t="s">
        <v>38</v>
      </c>
    </row>
    <row r="6" spans="2:20" x14ac:dyDescent="0.2">
      <c r="B6" s="4"/>
      <c r="C6" s="5"/>
      <c r="D6" s="5"/>
      <c r="E6" s="5"/>
      <c r="F6" s="5"/>
      <c r="G6" s="6"/>
      <c r="N6" t="s">
        <v>39</v>
      </c>
    </row>
    <row r="7" spans="2:20" x14ac:dyDescent="0.2">
      <c r="B7" s="4" t="s">
        <v>2</v>
      </c>
      <c r="C7" s="101"/>
      <c r="D7" s="102"/>
      <c r="E7" s="102"/>
      <c r="F7" s="102"/>
      <c r="G7" s="103"/>
      <c r="N7" t="s">
        <v>40</v>
      </c>
    </row>
    <row r="8" spans="2:20" x14ac:dyDescent="0.2">
      <c r="B8" s="4"/>
      <c r="C8" s="5"/>
      <c r="D8" s="5"/>
      <c r="E8" s="5"/>
      <c r="F8" s="5"/>
      <c r="G8" s="6"/>
      <c r="N8" t="s">
        <v>41</v>
      </c>
    </row>
    <row r="9" spans="2:20" x14ac:dyDescent="0.2">
      <c r="B9" s="4" t="s">
        <v>3</v>
      </c>
      <c r="C9" s="101"/>
      <c r="D9" s="102"/>
      <c r="E9" s="102"/>
      <c r="F9" s="102"/>
      <c r="G9" s="103"/>
      <c r="N9" t="s">
        <v>42</v>
      </c>
    </row>
    <row r="10" spans="2:20" x14ac:dyDescent="0.2">
      <c r="B10" s="4"/>
      <c r="C10" s="5"/>
      <c r="D10" s="5"/>
      <c r="E10" s="5"/>
      <c r="F10" s="5"/>
      <c r="G10" s="6"/>
      <c r="N10" t="s">
        <v>43</v>
      </c>
    </row>
    <row r="11" spans="2:20" x14ac:dyDescent="0.2">
      <c r="B11" s="4" t="s">
        <v>4</v>
      </c>
      <c r="C11" s="105"/>
      <c r="D11" s="102"/>
      <c r="E11" s="102"/>
      <c r="F11" s="102"/>
      <c r="G11" s="103"/>
      <c r="N11" t="s">
        <v>38</v>
      </c>
    </row>
    <row r="12" spans="2:20" x14ac:dyDescent="0.2">
      <c r="B12" s="7"/>
      <c r="C12" s="5"/>
      <c r="D12" s="5"/>
      <c r="E12" s="5"/>
      <c r="F12" s="5"/>
      <c r="G12" s="6"/>
      <c r="N12" t="s">
        <v>44</v>
      </c>
    </row>
    <row r="13" spans="2:20" x14ac:dyDescent="0.2">
      <c r="B13" s="7"/>
      <c r="C13" s="5"/>
      <c r="D13" s="5"/>
      <c r="E13" s="5"/>
      <c r="F13" s="5"/>
      <c r="G13" s="6"/>
      <c r="N13" t="s">
        <v>45</v>
      </c>
    </row>
    <row r="14" spans="2:20" x14ac:dyDescent="0.2">
      <c r="B14" s="7"/>
      <c r="C14" s="5"/>
      <c r="D14" s="25" t="s">
        <v>5</v>
      </c>
      <c r="E14" s="5"/>
      <c r="F14" s="5"/>
      <c r="G14" s="6"/>
      <c r="N14" t="s">
        <v>46</v>
      </c>
    </row>
    <row r="15" spans="2:20" x14ac:dyDescent="0.2">
      <c r="B15" s="8"/>
      <c r="C15" s="9"/>
      <c r="D15" s="9"/>
      <c r="E15" s="9"/>
      <c r="F15" s="9"/>
      <c r="G15" s="10"/>
    </row>
    <row r="16" spans="2:20" x14ac:dyDescent="0.2">
      <c r="B16" s="14" t="s">
        <v>7</v>
      </c>
      <c r="C16" s="15"/>
      <c r="D16" s="15"/>
      <c r="E16" s="15"/>
      <c r="F16" s="15"/>
      <c r="G16" s="16"/>
    </row>
    <row r="17" spans="2:21" x14ac:dyDescent="0.2">
      <c r="B17" s="17"/>
      <c r="C17" s="18"/>
      <c r="D17" s="18"/>
      <c r="E17" s="18"/>
      <c r="F17" s="18"/>
      <c r="G17" s="19"/>
      <c r="N17" t="s">
        <v>38</v>
      </c>
    </row>
    <row r="18" spans="2:21" x14ac:dyDescent="0.2">
      <c r="B18" s="20" t="s">
        <v>37</v>
      </c>
      <c r="C18" s="21" t="s">
        <v>8</v>
      </c>
      <c r="D18" s="18" t="s">
        <v>9</v>
      </c>
      <c r="E18" s="21" t="s">
        <v>47</v>
      </c>
      <c r="F18" s="21" t="s">
        <v>10</v>
      </c>
      <c r="G18" s="19" t="s">
        <v>48</v>
      </c>
      <c r="N18" s="13" t="s">
        <v>55</v>
      </c>
    </row>
    <row r="19" spans="2:21" x14ac:dyDescent="0.2">
      <c r="B19" s="38"/>
      <c r="C19" s="61" t="s">
        <v>38</v>
      </c>
      <c r="D19" s="76" t="s">
        <v>38</v>
      </c>
      <c r="E19" s="83"/>
      <c r="F19" s="39"/>
      <c r="G19" s="35">
        <f>IF(D19=$N$6,E19*F19,0)</f>
        <v>0</v>
      </c>
      <c r="N19" t="s">
        <v>56</v>
      </c>
    </row>
    <row r="20" spans="2:21" x14ac:dyDescent="0.2">
      <c r="B20" s="38"/>
      <c r="C20" s="38" t="s">
        <v>38</v>
      </c>
      <c r="D20" s="77" t="s">
        <v>38</v>
      </c>
      <c r="E20" s="84"/>
      <c r="F20" s="39"/>
      <c r="G20" s="36">
        <f>IF(D20=$N$6,E20*F20,0)</f>
        <v>0</v>
      </c>
      <c r="N20" t="s">
        <v>57</v>
      </c>
    </row>
    <row r="21" spans="2:21" x14ac:dyDescent="0.2">
      <c r="B21" s="38"/>
      <c r="C21" s="38" t="s">
        <v>38</v>
      </c>
      <c r="D21" s="77" t="s">
        <v>38</v>
      </c>
      <c r="E21" s="84"/>
      <c r="F21" s="39"/>
      <c r="G21" s="36">
        <f>IF(D21=$N$6,E21*F21,0)</f>
        <v>0</v>
      </c>
      <c r="N21" t="s">
        <v>58</v>
      </c>
    </row>
    <row r="22" spans="2:21" x14ac:dyDescent="0.2">
      <c r="B22" s="38"/>
      <c r="C22" s="38" t="s">
        <v>38</v>
      </c>
      <c r="D22" s="77" t="s">
        <v>38</v>
      </c>
      <c r="E22" s="84"/>
      <c r="F22" s="39"/>
      <c r="G22" s="36">
        <f>IF(D22=$N$6,E22*F22,0)</f>
        <v>0</v>
      </c>
    </row>
    <row r="23" spans="2:21" x14ac:dyDescent="0.2">
      <c r="B23" s="38"/>
      <c r="C23" s="40" t="s">
        <v>38</v>
      </c>
      <c r="D23" s="78" t="s">
        <v>38</v>
      </c>
      <c r="E23" s="85"/>
      <c r="F23" s="39"/>
      <c r="G23" s="37">
        <f>IF(D23=$N$6,E23*F23,0)</f>
        <v>0</v>
      </c>
    </row>
    <row r="24" spans="2:21" x14ac:dyDescent="0.2">
      <c r="B24" s="11"/>
      <c r="C24" s="12"/>
      <c r="D24" s="9"/>
      <c r="E24" s="104" t="s">
        <v>51</v>
      </c>
      <c r="F24" s="106"/>
      <c r="G24" s="75">
        <f>SUM(G19:G23)</f>
        <v>0</v>
      </c>
      <c r="N24" t="s">
        <v>38</v>
      </c>
    </row>
    <row r="25" spans="2:21" x14ac:dyDescent="0.2">
      <c r="B25" s="14" t="s">
        <v>11</v>
      </c>
      <c r="C25" s="15"/>
      <c r="D25" s="15"/>
      <c r="E25" s="15"/>
      <c r="F25" s="15"/>
      <c r="G25" s="16"/>
      <c r="K25" s="91"/>
      <c r="N25" s="96" t="s">
        <v>98</v>
      </c>
      <c r="O25" s="97">
        <v>310.90197896658066</v>
      </c>
      <c r="P25" s="97"/>
      <c r="S25" s="92"/>
      <c r="U25" s="92"/>
    </row>
    <row r="26" spans="2:21" x14ac:dyDescent="0.2">
      <c r="B26" s="17"/>
      <c r="C26" s="18"/>
      <c r="D26" s="18"/>
      <c r="E26" s="18"/>
      <c r="F26" s="18"/>
      <c r="G26" s="19"/>
      <c r="K26" s="91"/>
      <c r="N26" s="96" t="s">
        <v>99</v>
      </c>
      <c r="O26" s="97">
        <v>249.96175432452631</v>
      </c>
      <c r="P26" s="97"/>
      <c r="S26" s="92"/>
      <c r="U26" s="92"/>
    </row>
    <row r="27" spans="2:21" x14ac:dyDescent="0.2">
      <c r="B27" s="17" t="s">
        <v>12</v>
      </c>
      <c r="C27" s="18" t="s">
        <v>8</v>
      </c>
      <c r="D27" s="18" t="s">
        <v>9</v>
      </c>
      <c r="E27" s="18" t="s">
        <v>74</v>
      </c>
      <c r="F27" s="18" t="s">
        <v>75</v>
      </c>
      <c r="G27" s="19" t="s">
        <v>48</v>
      </c>
      <c r="K27" s="91"/>
      <c r="N27" s="96" t="s">
        <v>82</v>
      </c>
      <c r="O27" s="97">
        <v>281.492719751111</v>
      </c>
      <c r="P27" s="97"/>
      <c r="S27" s="92"/>
      <c r="U27" s="92"/>
    </row>
    <row r="28" spans="2:21" x14ac:dyDescent="0.2">
      <c r="B28" s="61"/>
      <c r="C28" s="61" t="s">
        <v>38</v>
      </c>
      <c r="D28" s="76" t="s">
        <v>38</v>
      </c>
      <c r="E28" s="87"/>
      <c r="F28" s="61"/>
      <c r="G28" s="35">
        <f>IF(D28=$N$6,E28*F28,0)</f>
        <v>0</v>
      </c>
      <c r="K28" s="91"/>
      <c r="N28" s="96" t="s">
        <v>84</v>
      </c>
      <c r="O28" s="97">
        <v>265.27427744114971</v>
      </c>
      <c r="P28" s="97"/>
      <c r="S28" s="92"/>
      <c r="U28" s="92"/>
    </row>
    <row r="29" spans="2:21" x14ac:dyDescent="0.2">
      <c r="B29" s="38"/>
      <c r="C29" s="38"/>
      <c r="D29" s="77"/>
      <c r="E29" s="39"/>
      <c r="F29" s="38"/>
      <c r="G29" s="36">
        <f>IF(D29=$N$6,E29*F29,0)</f>
        <v>0</v>
      </c>
      <c r="K29" s="91"/>
      <c r="N29" s="96" t="s">
        <v>83</v>
      </c>
      <c r="O29" s="97">
        <v>268.81492513621163</v>
      </c>
      <c r="P29" s="97"/>
      <c r="S29" s="92"/>
      <c r="U29" s="92"/>
    </row>
    <row r="30" spans="2:21" x14ac:dyDescent="0.2">
      <c r="B30" s="38"/>
      <c r="C30" s="38"/>
      <c r="D30" s="77"/>
      <c r="E30" s="39"/>
      <c r="F30" s="38"/>
      <c r="G30" s="36">
        <f>IF(D30=$N$6,E30*F30,0)</f>
        <v>0</v>
      </c>
      <c r="K30" s="91"/>
      <c r="N30" s="96" t="s">
        <v>100</v>
      </c>
      <c r="O30" s="97">
        <v>345.49766430508578</v>
      </c>
      <c r="P30" s="97"/>
      <c r="S30" s="92"/>
      <c r="U30" s="92"/>
    </row>
    <row r="31" spans="2:21" x14ac:dyDescent="0.2">
      <c r="B31" s="38"/>
      <c r="C31" s="38"/>
      <c r="D31" s="77"/>
      <c r="E31" s="39"/>
      <c r="F31" s="38"/>
      <c r="G31" s="36">
        <f>IF(D31=$N$6,E31*F31,0)</f>
        <v>0</v>
      </c>
      <c r="K31" s="91"/>
      <c r="N31" s="96" t="s">
        <v>101</v>
      </c>
      <c r="O31" s="97">
        <v>459.62449920134065</v>
      </c>
      <c r="P31" s="97"/>
      <c r="S31" s="92"/>
      <c r="U31" s="92"/>
    </row>
    <row r="32" spans="2:21" x14ac:dyDescent="0.2">
      <c r="B32" s="40"/>
      <c r="C32" s="40"/>
      <c r="D32" s="78"/>
      <c r="E32" s="41"/>
      <c r="F32" s="40"/>
      <c r="G32" s="37">
        <f>IF(D32=$N$6,E32*F32,0)</f>
        <v>0</v>
      </c>
      <c r="K32" s="91"/>
      <c r="N32" s="96" t="s">
        <v>85</v>
      </c>
      <c r="O32" s="97">
        <v>406.39610565710257</v>
      </c>
      <c r="P32" s="97"/>
      <c r="S32" s="92"/>
      <c r="U32" s="92"/>
    </row>
    <row r="33" spans="2:21" x14ac:dyDescent="0.2">
      <c r="B33" s="7"/>
      <c r="C33" s="5"/>
      <c r="D33" s="5"/>
      <c r="E33" s="107" t="s">
        <v>52</v>
      </c>
      <c r="F33" s="107"/>
      <c r="G33" s="75">
        <f>SUM(G28:G32)</f>
        <v>0</v>
      </c>
      <c r="K33" s="91"/>
      <c r="N33" s="96" t="s">
        <v>86</v>
      </c>
      <c r="O33" s="97">
        <v>507.28654927250489</v>
      </c>
      <c r="P33" s="97"/>
      <c r="S33" s="92"/>
      <c r="U33" s="92"/>
    </row>
    <row r="34" spans="2:21" x14ac:dyDescent="0.2">
      <c r="B34" s="14" t="s">
        <v>15</v>
      </c>
      <c r="C34" s="15"/>
      <c r="D34" s="15"/>
      <c r="E34" s="15"/>
      <c r="F34" s="15"/>
      <c r="G34" s="16"/>
      <c r="K34" s="91"/>
      <c r="N34" s="96" t="s">
        <v>114</v>
      </c>
      <c r="O34" s="97">
        <v>388.05570120541671</v>
      </c>
      <c r="P34" s="97"/>
      <c r="S34" s="92"/>
      <c r="U34" s="92"/>
    </row>
    <row r="35" spans="2:21" x14ac:dyDescent="0.2">
      <c r="B35" s="17"/>
      <c r="C35" s="18"/>
      <c r="D35" s="18"/>
      <c r="E35" s="18"/>
      <c r="F35" s="18"/>
      <c r="G35" s="19"/>
      <c r="K35" s="91"/>
      <c r="N35" s="96" t="s">
        <v>115</v>
      </c>
      <c r="O35" s="97">
        <v>365.39202688292835</v>
      </c>
      <c r="P35" s="97"/>
      <c r="S35" s="92"/>
      <c r="U35" s="92"/>
    </row>
    <row r="36" spans="2:21" x14ac:dyDescent="0.2">
      <c r="B36" s="20" t="s">
        <v>12</v>
      </c>
      <c r="C36" s="21" t="s">
        <v>13</v>
      </c>
      <c r="D36" s="18" t="s">
        <v>9</v>
      </c>
      <c r="E36" s="21" t="s">
        <v>14</v>
      </c>
      <c r="F36" s="21"/>
      <c r="G36" s="22" t="s">
        <v>49</v>
      </c>
      <c r="K36" s="91"/>
      <c r="N36" s="96" t="s">
        <v>87</v>
      </c>
      <c r="O36" s="97">
        <v>537.14844844162826</v>
      </c>
      <c r="P36" s="97"/>
      <c r="S36" s="92"/>
      <c r="U36" s="92"/>
    </row>
    <row r="37" spans="2:21" x14ac:dyDescent="0.2">
      <c r="B37" s="38"/>
      <c r="C37" s="99"/>
      <c r="D37" s="76" t="s">
        <v>38</v>
      </c>
      <c r="E37" s="86"/>
      <c r="F37" s="29"/>
      <c r="G37" s="27" t="e">
        <f>C37/E37</f>
        <v>#DIV/0!</v>
      </c>
      <c r="H37" t="s">
        <v>78</v>
      </c>
      <c r="K37" s="91"/>
      <c r="N37" s="96" t="s">
        <v>88</v>
      </c>
      <c r="O37" s="97">
        <v>237.84203980099494</v>
      </c>
      <c r="P37" s="97"/>
      <c r="S37" s="92"/>
      <c r="U37" s="92"/>
    </row>
    <row r="38" spans="2:21" x14ac:dyDescent="0.2">
      <c r="B38" s="38"/>
      <c r="C38" s="38"/>
      <c r="D38" s="77"/>
      <c r="E38" s="84"/>
      <c r="F38" s="30"/>
      <c r="G38" s="27">
        <v>0</v>
      </c>
      <c r="H38" t="s">
        <v>79</v>
      </c>
      <c r="K38" s="91"/>
      <c r="N38" s="96" t="s">
        <v>89</v>
      </c>
      <c r="O38" s="97">
        <v>455.88954031065441</v>
      </c>
      <c r="P38" s="97"/>
      <c r="S38" s="92"/>
      <c r="U38" s="92"/>
    </row>
    <row r="39" spans="2:21" x14ac:dyDescent="0.2">
      <c r="B39" s="38"/>
      <c r="C39" s="38"/>
      <c r="D39" s="77"/>
      <c r="E39" s="84"/>
      <c r="F39" s="30"/>
      <c r="G39" s="27">
        <v>0</v>
      </c>
      <c r="H39" t="s">
        <v>81</v>
      </c>
      <c r="K39" s="91"/>
      <c r="N39" s="96" t="s">
        <v>90</v>
      </c>
      <c r="O39" s="97">
        <v>372.57584806858148</v>
      </c>
      <c r="P39" s="97"/>
      <c r="S39" s="92"/>
      <c r="U39" s="92"/>
    </row>
    <row r="40" spans="2:21" x14ac:dyDescent="0.2">
      <c r="B40" s="38"/>
      <c r="C40" s="38"/>
      <c r="D40" s="77"/>
      <c r="E40" s="84"/>
      <c r="F40" s="30"/>
      <c r="G40" s="27">
        <v>0</v>
      </c>
      <c r="H40" t="s">
        <v>80</v>
      </c>
      <c r="K40" s="91"/>
      <c r="N40" s="96" t="s">
        <v>116</v>
      </c>
      <c r="O40" s="97">
        <v>255.32014789600328</v>
      </c>
      <c r="P40" s="97"/>
      <c r="S40" s="92"/>
      <c r="U40" s="92"/>
    </row>
    <row r="41" spans="2:21" x14ac:dyDescent="0.2">
      <c r="B41" s="40"/>
      <c r="C41" s="40"/>
      <c r="D41" s="78"/>
      <c r="E41" s="85"/>
      <c r="F41" s="31"/>
      <c r="G41" s="27">
        <v>0</v>
      </c>
      <c r="K41" s="91"/>
      <c r="N41" s="96" t="s">
        <v>91</v>
      </c>
      <c r="O41" s="97">
        <v>387.58555973189436</v>
      </c>
      <c r="P41" s="97"/>
      <c r="S41" s="92"/>
      <c r="U41" s="92"/>
    </row>
    <row r="42" spans="2:21" x14ac:dyDescent="0.2">
      <c r="B42" s="7"/>
      <c r="C42" s="5"/>
      <c r="D42" s="5"/>
      <c r="E42" s="104" t="s">
        <v>53</v>
      </c>
      <c r="F42" s="104"/>
      <c r="G42" s="28" t="e">
        <f>SUM(G37:G41)</f>
        <v>#DIV/0!</v>
      </c>
      <c r="K42" s="91"/>
      <c r="N42" s="96" t="s">
        <v>92</v>
      </c>
      <c r="O42" s="97">
        <v>308.89376800835458</v>
      </c>
      <c r="P42" s="97"/>
      <c r="S42" s="92"/>
      <c r="U42" s="92"/>
    </row>
    <row r="43" spans="2:21" x14ac:dyDescent="0.2">
      <c r="B43" s="14" t="s">
        <v>16</v>
      </c>
      <c r="C43" s="15"/>
      <c r="D43" s="15"/>
      <c r="E43" s="15"/>
      <c r="F43" s="15"/>
      <c r="G43" s="16"/>
      <c r="K43" s="91"/>
      <c r="N43" s="96" t="s">
        <v>102</v>
      </c>
      <c r="O43" s="97">
        <v>310.30234859136584</v>
      </c>
      <c r="P43" s="97"/>
      <c r="S43" s="92"/>
      <c r="U43" s="92"/>
    </row>
    <row r="44" spans="2:21" x14ac:dyDescent="0.2">
      <c r="B44" s="23"/>
      <c r="C44" s="18"/>
      <c r="D44" s="18"/>
      <c r="E44" s="18"/>
      <c r="F44" s="18"/>
      <c r="G44" s="19"/>
      <c r="K44" s="91"/>
      <c r="N44" s="96" t="s">
        <v>93</v>
      </c>
      <c r="O44" s="97">
        <v>412.31132173228218</v>
      </c>
      <c r="P44" s="97"/>
      <c r="S44" s="92"/>
      <c r="U44" s="92"/>
    </row>
    <row r="45" spans="2:21" x14ac:dyDescent="0.2">
      <c r="B45" s="17"/>
      <c r="C45" s="21" t="s">
        <v>18</v>
      </c>
      <c r="D45" s="21" t="s">
        <v>1</v>
      </c>
      <c r="E45" s="21" t="s">
        <v>50</v>
      </c>
      <c r="F45" s="21"/>
      <c r="G45" s="22" t="s">
        <v>48</v>
      </c>
      <c r="K45" s="91"/>
      <c r="N45" s="96" t="s">
        <v>103</v>
      </c>
      <c r="O45" s="97">
        <v>360.49977960872093</v>
      </c>
      <c r="P45" s="97"/>
      <c r="S45" s="92"/>
      <c r="U45" s="92"/>
    </row>
    <row r="46" spans="2:21" x14ac:dyDescent="0.2">
      <c r="B46" s="17" t="s">
        <v>17</v>
      </c>
      <c r="C46" s="42" t="s">
        <v>6</v>
      </c>
      <c r="D46" s="93" t="s">
        <v>38</v>
      </c>
      <c r="E46" s="33" t="e">
        <f>VLOOKUP(D46,N25:O58,2,FALSE)</f>
        <v>#N/A</v>
      </c>
      <c r="F46" s="15"/>
      <c r="G46" s="33" t="e">
        <f>C46*E46</f>
        <v>#VALUE!</v>
      </c>
      <c r="H46" t="s">
        <v>6</v>
      </c>
      <c r="K46" s="91"/>
      <c r="M46" t="s">
        <v>6</v>
      </c>
      <c r="N46" s="96" t="s">
        <v>94</v>
      </c>
      <c r="O46" s="97">
        <v>332.65151729905136</v>
      </c>
      <c r="P46" s="97"/>
      <c r="S46" s="92"/>
      <c r="U46" s="92"/>
    </row>
    <row r="47" spans="2:21" x14ac:dyDescent="0.2">
      <c r="B47" s="20"/>
      <c r="C47" s="20"/>
      <c r="D47" s="21"/>
      <c r="E47" s="21"/>
      <c r="F47" s="21"/>
      <c r="G47" s="32" t="s">
        <v>6</v>
      </c>
      <c r="K47" s="91"/>
      <c r="N47" s="96" t="s">
        <v>95</v>
      </c>
      <c r="O47" s="97">
        <v>283.11011507745923</v>
      </c>
      <c r="P47" s="97"/>
      <c r="S47" s="92"/>
      <c r="U47" s="92"/>
    </row>
    <row r="48" spans="2:21" x14ac:dyDescent="0.2">
      <c r="B48" s="11"/>
      <c r="C48" s="12"/>
      <c r="D48" s="12"/>
      <c r="E48" s="104" t="s">
        <v>54</v>
      </c>
      <c r="F48" s="104"/>
      <c r="G48" s="28" t="e">
        <f>SUM(G46:G47)</f>
        <v>#VALUE!</v>
      </c>
      <c r="K48" s="91"/>
      <c r="N48" s="96" t="s">
        <v>96</v>
      </c>
      <c r="O48" s="97">
        <v>357.21711435610842</v>
      </c>
      <c r="P48" s="97"/>
      <c r="S48" s="92"/>
      <c r="U48" s="92"/>
    </row>
    <row r="49" spans="2:21" ht="22.5" customHeight="1" x14ac:dyDescent="0.25">
      <c r="B49" s="24" t="s">
        <v>19</v>
      </c>
      <c r="C49" s="21"/>
      <c r="D49" s="21"/>
      <c r="E49" s="21"/>
      <c r="F49" s="21"/>
      <c r="G49" s="28" t="e">
        <f>G48+G42+G33+G24</f>
        <v>#VALUE!</v>
      </c>
      <c r="K49" s="91"/>
      <c r="N49" s="96" t="s">
        <v>97</v>
      </c>
      <c r="O49" s="97">
        <v>325.54058472454693</v>
      </c>
      <c r="P49" s="97"/>
      <c r="S49" s="92"/>
      <c r="U49" s="92"/>
    </row>
    <row r="50" spans="2:21" x14ac:dyDescent="0.2">
      <c r="K50" s="91"/>
      <c r="N50" s="96" t="s">
        <v>104</v>
      </c>
      <c r="O50" s="98">
        <v>398.57720044037785</v>
      </c>
      <c r="P50" s="97"/>
      <c r="S50" s="92"/>
      <c r="U50" s="92"/>
    </row>
    <row r="51" spans="2:21" x14ac:dyDescent="0.2">
      <c r="K51" s="91"/>
      <c r="N51" s="96" t="s">
        <v>105</v>
      </c>
      <c r="O51" s="98">
        <v>428.00805044948362</v>
      </c>
      <c r="P51" s="97"/>
      <c r="S51" s="92"/>
      <c r="U51" s="92"/>
    </row>
    <row r="52" spans="2:21" s="91" customFormat="1" x14ac:dyDescent="0.2">
      <c r="N52" s="96" t="s">
        <v>106</v>
      </c>
      <c r="O52" s="98">
        <v>596.68336558171643</v>
      </c>
      <c r="P52" s="97"/>
      <c r="S52" s="92"/>
      <c r="U52" s="92"/>
    </row>
    <row r="53" spans="2:21" s="91" customFormat="1" x14ac:dyDescent="0.2">
      <c r="N53" s="96" t="s">
        <v>107</v>
      </c>
      <c r="O53" s="98">
        <v>722.66819481532218</v>
      </c>
      <c r="P53" s="97"/>
      <c r="S53" s="94"/>
      <c r="U53" s="95"/>
    </row>
    <row r="54" spans="2:21" s="91" customFormat="1" x14ac:dyDescent="0.2">
      <c r="N54" s="96" t="s">
        <v>108</v>
      </c>
      <c r="O54" s="98">
        <v>364.03186731270955</v>
      </c>
      <c r="P54" s="97"/>
      <c r="S54" s="94"/>
      <c r="U54" s="92"/>
    </row>
    <row r="55" spans="2:21" s="91" customFormat="1" x14ac:dyDescent="0.2">
      <c r="N55" s="91" t="s">
        <v>109</v>
      </c>
      <c r="O55" s="98">
        <v>431.04263083790556</v>
      </c>
      <c r="P55" s="97"/>
      <c r="S55" s="94"/>
      <c r="U55" s="92"/>
    </row>
    <row r="56" spans="2:21" s="91" customFormat="1" x14ac:dyDescent="0.2">
      <c r="N56" s="91" t="s">
        <v>110</v>
      </c>
      <c r="O56" s="98">
        <v>729.34991621569657</v>
      </c>
      <c r="P56" s="97"/>
      <c r="U56" s="92"/>
    </row>
    <row r="57" spans="2:21" s="91" customFormat="1" x14ac:dyDescent="0.2">
      <c r="N57" s="91" t="s">
        <v>111</v>
      </c>
      <c r="O57" s="98">
        <v>628.81995489175449</v>
      </c>
      <c r="P57" s="97"/>
    </row>
    <row r="58" spans="2:21" s="91" customFormat="1" x14ac:dyDescent="0.2">
      <c r="N58" s="91" t="s">
        <v>112</v>
      </c>
      <c r="O58" s="98">
        <v>347.40123475563399</v>
      </c>
      <c r="P58" s="97"/>
    </row>
    <row r="59" spans="2:21" s="91" customFormat="1" x14ac:dyDescent="0.2">
      <c r="P59" s="97"/>
    </row>
    <row r="60" spans="2:21" s="91" customFormat="1" x14ac:dyDescent="0.2"/>
    <row r="61" spans="2:21" s="91" customFormat="1" x14ac:dyDescent="0.2"/>
    <row r="62" spans="2:21" s="91" customFormat="1" x14ac:dyDescent="0.2"/>
    <row r="63" spans="2:21" s="91" customFormat="1" x14ac:dyDescent="0.2"/>
    <row r="64" spans="2:21" s="91" customFormat="1" x14ac:dyDescent="0.2"/>
    <row r="65" spans="14:15" s="91" customFormat="1" x14ac:dyDescent="0.2"/>
    <row r="66" spans="14:15" s="91" customFormat="1" x14ac:dyDescent="0.2"/>
    <row r="67" spans="14:15" s="91" customFormat="1" x14ac:dyDescent="0.2"/>
    <row r="68" spans="14:15" s="91" customFormat="1" x14ac:dyDescent="0.2"/>
    <row r="69" spans="14:15" s="91" customFormat="1" x14ac:dyDescent="0.2"/>
    <row r="70" spans="14:15" s="91" customFormat="1" x14ac:dyDescent="0.2"/>
    <row r="71" spans="14:15" s="91" customFormat="1" x14ac:dyDescent="0.2"/>
    <row r="72" spans="14:15" s="91" customFormat="1" x14ac:dyDescent="0.2"/>
    <row r="73" spans="14:15" s="91" customFormat="1" x14ac:dyDescent="0.2"/>
    <row r="74" spans="14:15" s="91" customFormat="1" x14ac:dyDescent="0.2"/>
    <row r="75" spans="14:15" s="91" customFormat="1" x14ac:dyDescent="0.2"/>
    <row r="76" spans="14:15" s="91" customFormat="1" x14ac:dyDescent="0.2"/>
    <row r="77" spans="14:15" s="91" customFormat="1" x14ac:dyDescent="0.2"/>
    <row r="78" spans="14:15" s="91" customFormat="1" x14ac:dyDescent="0.2"/>
    <row r="79" spans="14:15" s="91" customFormat="1" x14ac:dyDescent="0.2">
      <c r="N79"/>
      <c r="O79"/>
    </row>
  </sheetData>
  <mergeCells count="9">
    <mergeCell ref="C3:G3"/>
    <mergeCell ref="C5:G5"/>
    <mergeCell ref="C7:G7"/>
    <mergeCell ref="C9:G9"/>
    <mergeCell ref="E48:F48"/>
    <mergeCell ref="C11:G11"/>
    <mergeCell ref="E24:F24"/>
    <mergeCell ref="E33:F33"/>
    <mergeCell ref="E42:F42"/>
  </mergeCells>
  <phoneticPr fontId="2" type="noConversion"/>
  <dataValidations count="4">
    <dataValidation type="list" allowBlank="1" showInputMessage="1" showErrorMessage="1" sqref="C19:C23">
      <formula1>$N$11:$N$14</formula1>
    </dataValidation>
    <dataValidation type="list" allowBlank="1" showInputMessage="1" showErrorMessage="1" sqref="C28:C32">
      <formula1>$N$17:$N$21</formula1>
    </dataValidation>
    <dataValidation type="list" allowBlank="1" showInputMessage="1" showErrorMessage="1" sqref="D19:D23 D28:D32 D37:D41">
      <formula1>$N$5:$N$10</formula1>
    </dataValidation>
    <dataValidation type="list" allowBlank="1" showInputMessage="1" showErrorMessage="1" sqref="D46">
      <formula1>$N$24:$N$58</formula1>
    </dataValidation>
  </dataValidations>
  <pageMargins left="0.75" right="0.75" top="1" bottom="1" header="0.5" footer="0.5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1"/>
  <sheetViews>
    <sheetView workbookViewId="0">
      <selection activeCell="B3" sqref="B3"/>
    </sheetView>
  </sheetViews>
  <sheetFormatPr defaultRowHeight="12.75" x14ac:dyDescent="0.2"/>
  <cols>
    <col min="2" max="2" width="27.42578125" customWidth="1"/>
    <col min="3" max="3" width="15.7109375" customWidth="1"/>
    <col min="4" max="4" width="16.7109375" customWidth="1"/>
    <col min="5" max="5" width="18.140625" customWidth="1"/>
    <col min="6" max="6" width="15" customWidth="1"/>
    <col min="7" max="7" width="14.28515625" customWidth="1"/>
  </cols>
  <sheetData>
    <row r="2" spans="2:11" x14ac:dyDescent="0.2">
      <c r="B2" s="1"/>
      <c r="C2" s="2"/>
      <c r="D2" s="2"/>
      <c r="E2" s="2"/>
      <c r="F2" s="2"/>
      <c r="G2" s="3"/>
    </row>
    <row r="3" spans="2:11" x14ac:dyDescent="0.2">
      <c r="B3" s="4" t="s">
        <v>0</v>
      </c>
      <c r="C3" s="112">
        <f>FEC!C3</f>
        <v>0</v>
      </c>
      <c r="D3" s="113"/>
      <c r="E3" s="113"/>
      <c r="F3" s="113"/>
      <c r="G3" s="114"/>
    </row>
    <row r="4" spans="2:11" x14ac:dyDescent="0.2">
      <c r="B4" s="4"/>
      <c r="C4" s="5"/>
      <c r="D4" s="5"/>
      <c r="E4" s="5"/>
      <c r="F4" s="5"/>
      <c r="G4" s="6"/>
      <c r="I4" s="65" t="s">
        <v>66</v>
      </c>
      <c r="J4" s="66"/>
      <c r="K4" s="67"/>
    </row>
    <row r="5" spans="2:11" x14ac:dyDescent="0.2">
      <c r="B5" s="4" t="s">
        <v>1</v>
      </c>
      <c r="C5" s="112">
        <f>FEC!C5</f>
        <v>0</v>
      </c>
      <c r="D5" s="113"/>
      <c r="E5" s="113"/>
      <c r="F5" s="113"/>
      <c r="G5" s="114"/>
      <c r="I5" s="68" t="s">
        <v>67</v>
      </c>
      <c r="J5" s="69"/>
      <c r="K5" s="70"/>
    </row>
    <row r="6" spans="2:11" x14ac:dyDescent="0.2">
      <c r="B6" s="4"/>
      <c r="C6" s="5"/>
      <c r="D6" s="5"/>
      <c r="E6" s="5"/>
      <c r="F6" s="5"/>
      <c r="G6" s="6"/>
    </row>
    <row r="7" spans="2:11" x14ac:dyDescent="0.2">
      <c r="B7" s="4" t="s">
        <v>2</v>
      </c>
      <c r="C7" s="112">
        <f>FEC!C7</f>
        <v>0</v>
      </c>
      <c r="D7" s="113"/>
      <c r="E7" s="113"/>
      <c r="F7" s="113"/>
      <c r="G7" s="114"/>
    </row>
    <row r="8" spans="2:11" x14ac:dyDescent="0.2">
      <c r="B8" s="4"/>
      <c r="C8" s="5"/>
      <c r="D8" s="5"/>
      <c r="E8" s="5"/>
      <c r="F8" s="5"/>
      <c r="G8" s="6"/>
    </row>
    <row r="9" spans="2:11" x14ac:dyDescent="0.2">
      <c r="B9" s="4" t="s">
        <v>3</v>
      </c>
      <c r="C9" s="112">
        <f>FEC!C9</f>
        <v>0</v>
      </c>
      <c r="D9" s="113"/>
      <c r="E9" s="113"/>
      <c r="F9" s="113"/>
      <c r="G9" s="114"/>
      <c r="I9" t="s">
        <v>68</v>
      </c>
    </row>
    <row r="10" spans="2:11" x14ac:dyDescent="0.2">
      <c r="B10" s="4"/>
      <c r="C10" s="5"/>
      <c r="D10" s="5"/>
      <c r="E10" s="5"/>
      <c r="F10" s="5"/>
      <c r="G10" s="6"/>
    </row>
    <row r="11" spans="2:11" x14ac:dyDescent="0.2">
      <c r="B11" s="4" t="s">
        <v>4</v>
      </c>
      <c r="C11" s="108">
        <f>FEC!C11</f>
        <v>0</v>
      </c>
      <c r="D11" s="109"/>
      <c r="E11" s="109"/>
      <c r="F11" s="109"/>
      <c r="G11" s="110"/>
    </row>
    <row r="12" spans="2:11" x14ac:dyDescent="0.2">
      <c r="B12" s="4"/>
      <c r="C12" s="44"/>
      <c r="D12" s="44"/>
      <c r="E12" s="44"/>
      <c r="F12" s="44"/>
      <c r="G12" s="45"/>
    </row>
    <row r="13" spans="2:11" x14ac:dyDescent="0.2">
      <c r="B13" s="4"/>
      <c r="C13" s="44"/>
      <c r="D13" s="44"/>
      <c r="E13" s="44"/>
      <c r="F13" s="44"/>
      <c r="G13" s="45"/>
    </row>
    <row r="14" spans="2:11" x14ac:dyDescent="0.2">
      <c r="B14" s="4"/>
      <c r="C14" s="111" t="s">
        <v>65</v>
      </c>
      <c r="D14" s="111"/>
      <c r="E14" s="111"/>
      <c r="F14" s="44"/>
      <c r="G14" s="45"/>
    </row>
    <row r="15" spans="2:11" x14ac:dyDescent="0.2">
      <c r="B15" s="4"/>
      <c r="C15" s="44"/>
      <c r="D15" s="44"/>
      <c r="E15" s="44"/>
      <c r="F15" s="44"/>
      <c r="G15" s="45"/>
    </row>
    <row r="16" spans="2:11" x14ac:dyDescent="0.2">
      <c r="B16" s="7"/>
      <c r="C16" s="5"/>
      <c r="D16" s="5"/>
      <c r="E16" s="5"/>
      <c r="F16" s="5"/>
      <c r="G16" s="6"/>
    </row>
    <row r="17" spans="2:7" x14ac:dyDescent="0.2">
      <c r="B17" s="51">
        <v>1</v>
      </c>
      <c r="C17" s="52">
        <v>2</v>
      </c>
      <c r="D17" s="52">
        <v>3</v>
      </c>
      <c r="E17" s="52">
        <v>4</v>
      </c>
      <c r="F17" s="52">
        <v>5</v>
      </c>
      <c r="G17" s="53">
        <v>6</v>
      </c>
    </row>
    <row r="18" spans="2:7" x14ac:dyDescent="0.2">
      <c r="B18" s="46" t="s">
        <v>20</v>
      </c>
      <c r="C18" s="47" t="s">
        <v>23</v>
      </c>
      <c r="D18" s="47" t="s">
        <v>21</v>
      </c>
      <c r="E18" s="47" t="s">
        <v>25</v>
      </c>
      <c r="F18" s="47" t="s">
        <v>26</v>
      </c>
      <c r="G18" s="48" t="s">
        <v>28</v>
      </c>
    </row>
    <row r="19" spans="2:7" x14ac:dyDescent="0.2">
      <c r="B19" s="49"/>
      <c r="C19" s="43" t="s">
        <v>31</v>
      </c>
      <c r="D19" s="43" t="s">
        <v>22</v>
      </c>
      <c r="E19" s="43" t="s">
        <v>24</v>
      </c>
      <c r="F19" s="43" t="s">
        <v>27</v>
      </c>
      <c r="G19" s="50" t="s">
        <v>29</v>
      </c>
    </row>
    <row r="20" spans="2:7" x14ac:dyDescent="0.2">
      <c r="B20" s="54"/>
      <c r="C20" s="55"/>
      <c r="D20" s="55"/>
      <c r="E20" s="55"/>
      <c r="F20" s="55"/>
      <c r="G20" s="56"/>
    </row>
    <row r="21" spans="2:7" x14ac:dyDescent="0.2">
      <c r="B21" s="57" t="s">
        <v>59</v>
      </c>
      <c r="C21" s="58" t="s">
        <v>60</v>
      </c>
      <c r="D21" s="58" t="s">
        <v>61</v>
      </c>
      <c r="E21" s="13" t="s">
        <v>62</v>
      </c>
      <c r="F21" s="13" t="s">
        <v>63</v>
      </c>
      <c r="G21" s="60" t="s">
        <v>64</v>
      </c>
    </row>
    <row r="22" spans="2:7" x14ac:dyDescent="0.2">
      <c r="B22" s="57"/>
      <c r="C22" s="58"/>
      <c r="D22" s="58"/>
      <c r="E22" s="58"/>
      <c r="F22" s="58"/>
      <c r="G22" s="59"/>
    </row>
    <row r="23" spans="2:7" x14ac:dyDescent="0.2">
      <c r="B23" s="61" t="s">
        <v>6</v>
      </c>
      <c r="C23" s="76">
        <v>0</v>
      </c>
      <c r="D23" s="62">
        <v>0</v>
      </c>
      <c r="E23" s="80" t="s">
        <v>6</v>
      </c>
      <c r="F23" s="62" t="s">
        <v>6</v>
      </c>
      <c r="G23" s="88" t="e">
        <f>F23/D23</f>
        <v>#VALUE!</v>
      </c>
    </row>
    <row r="24" spans="2:7" x14ac:dyDescent="0.2">
      <c r="B24" s="38"/>
      <c r="C24" s="77">
        <v>0</v>
      </c>
      <c r="D24" s="63">
        <v>0</v>
      </c>
      <c r="E24" s="81"/>
      <c r="F24" s="39">
        <v>0</v>
      </c>
      <c r="G24" s="89" t="e">
        <f>F24/D24</f>
        <v>#DIV/0!</v>
      </c>
    </row>
    <row r="25" spans="2:7" x14ac:dyDescent="0.2">
      <c r="B25" s="38"/>
      <c r="C25" s="77">
        <v>0</v>
      </c>
      <c r="D25" s="63">
        <v>0</v>
      </c>
      <c r="E25" s="81"/>
      <c r="F25" s="39">
        <v>0</v>
      </c>
      <c r="G25" s="89" t="e">
        <f>F25/D25</f>
        <v>#DIV/0!</v>
      </c>
    </row>
    <row r="26" spans="2:7" x14ac:dyDescent="0.2">
      <c r="B26" s="38"/>
      <c r="C26" s="77">
        <v>0</v>
      </c>
      <c r="D26" s="63">
        <v>1E-4</v>
      </c>
      <c r="E26" s="81"/>
      <c r="F26" s="39">
        <v>0</v>
      </c>
      <c r="G26" s="89">
        <f>F26/D26</f>
        <v>0</v>
      </c>
    </row>
    <row r="27" spans="2:7" x14ac:dyDescent="0.2">
      <c r="B27" s="40"/>
      <c r="C27" s="78">
        <v>0</v>
      </c>
      <c r="D27" s="64">
        <v>1E-4</v>
      </c>
      <c r="E27" s="82"/>
      <c r="F27" s="41">
        <v>0</v>
      </c>
      <c r="G27" s="90">
        <f>F27/D27</f>
        <v>0</v>
      </c>
    </row>
    <row r="28" spans="2:7" x14ac:dyDescent="0.2">
      <c r="E28" s="71" t="s">
        <v>77</v>
      </c>
      <c r="F28" s="26" t="e">
        <f>F23+F24+F25+F26+F27</f>
        <v>#VALUE!</v>
      </c>
    </row>
    <row r="29" spans="2:7" x14ac:dyDescent="0.2">
      <c r="E29" s="71" t="s">
        <v>76</v>
      </c>
      <c r="F29" s="79" t="e">
        <f>FEC!G49</f>
        <v>#VALUE!</v>
      </c>
    </row>
    <row r="31" spans="2:7" x14ac:dyDescent="0.2">
      <c r="B31" t="s">
        <v>30</v>
      </c>
    </row>
    <row r="33" spans="2:2" x14ac:dyDescent="0.2">
      <c r="B33" t="s">
        <v>32</v>
      </c>
    </row>
    <row r="35" spans="2:2" x14ac:dyDescent="0.2">
      <c r="B35" t="s">
        <v>33</v>
      </c>
    </row>
    <row r="37" spans="2:2" x14ac:dyDescent="0.2">
      <c r="B37" t="s">
        <v>34</v>
      </c>
    </row>
    <row r="39" spans="2:2" x14ac:dyDescent="0.2">
      <c r="B39" t="s">
        <v>35</v>
      </c>
    </row>
    <row r="41" spans="2:2" x14ac:dyDescent="0.2">
      <c r="B41" t="s">
        <v>36</v>
      </c>
    </row>
  </sheetData>
  <sheetProtection password="EECE" sheet="1" objects="1" scenarios="1"/>
  <mergeCells count="6">
    <mergeCell ref="C11:G11"/>
    <mergeCell ref="C14:E14"/>
    <mergeCell ref="C3:G3"/>
    <mergeCell ref="C5:G5"/>
    <mergeCell ref="C7:G7"/>
    <mergeCell ref="C9:G9"/>
  </mergeCells>
  <phoneticPr fontId="2" type="noConversion"/>
  <pageMargins left="0.75" right="0.75" top="1" bottom="1" header="0.5" footer="0.5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10"/>
  <sheetViews>
    <sheetView workbookViewId="0">
      <selection activeCell="C42" sqref="C42"/>
    </sheetView>
  </sheetViews>
  <sheetFormatPr defaultRowHeight="12.75" x14ac:dyDescent="0.2"/>
  <cols>
    <col min="2" max="2" width="9.140625" customWidth="1"/>
    <col min="3" max="3" width="16" customWidth="1"/>
    <col min="4" max="4" width="13" customWidth="1"/>
    <col min="5" max="5" width="10.28515625" customWidth="1"/>
  </cols>
  <sheetData>
    <row r="4" spans="2:6" x14ac:dyDescent="0.2">
      <c r="C4" s="72" t="s">
        <v>70</v>
      </c>
      <c r="F4" t="s">
        <v>6</v>
      </c>
    </row>
    <row r="6" spans="2:6" x14ac:dyDescent="0.2">
      <c r="C6" t="s">
        <v>71</v>
      </c>
    </row>
    <row r="7" spans="2:6" x14ac:dyDescent="0.2">
      <c r="C7" t="s">
        <v>72</v>
      </c>
    </row>
    <row r="9" spans="2:6" x14ac:dyDescent="0.2">
      <c r="C9" s="73" t="s">
        <v>73</v>
      </c>
      <c r="D9" s="74" t="s">
        <v>113</v>
      </c>
    </row>
    <row r="10" spans="2:6" x14ac:dyDescent="0.2">
      <c r="B10" t="str">
        <f>Usage!B23</f>
        <v xml:space="preserve"> </v>
      </c>
      <c r="C10" s="34" t="str">
        <f>IF(B10=0," ",B10)</f>
        <v xml:space="preserve"> </v>
      </c>
      <c r="D10" s="100" t="e">
        <f>Usage!G23</f>
        <v>#VALUE!</v>
      </c>
    </row>
  </sheetData>
  <phoneticPr fontId="2" type="noConversion"/>
  <pageMargins left="0.75" right="0.75" top="1" bottom="1" header="0.5" footer="0.5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FEC</vt:lpstr>
      <vt:lpstr>Usage</vt:lpstr>
      <vt:lpstr>Prices</vt:lpstr>
    </vt:vector>
  </TitlesOfParts>
  <Company>UoB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mahmoodz</dc:creator>
  <cp:lastModifiedBy>holmescy</cp:lastModifiedBy>
  <cp:lastPrinted>2010-01-14T12:09:22Z</cp:lastPrinted>
  <dcterms:created xsi:type="dcterms:W3CDTF">2006-03-24T15:10:21Z</dcterms:created>
  <dcterms:modified xsi:type="dcterms:W3CDTF">2021-03-10T14:33:03Z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